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'Лист1'!$A$1:$I$45</definedName>
  </definedNames>
  <calcPr fullCalcOnLoad="1"/>
</workbook>
</file>

<file path=xl/sharedStrings.xml><?xml version="1.0" encoding="utf-8"?>
<sst xmlns="http://schemas.openxmlformats.org/spreadsheetml/2006/main" count="90" uniqueCount="90">
  <si>
    <t>Наименование показателя</t>
  </si>
  <si>
    <t>Код дохода по КД</t>
  </si>
  <si>
    <t>000 1 05 00000 00 0000 000</t>
  </si>
  <si>
    <t>182 1 05 01010 01 0000 110</t>
  </si>
  <si>
    <t>182 1 05 01020 01 0000 110</t>
  </si>
  <si>
    <t>182 1 05 02000 02 0000 110</t>
  </si>
  <si>
    <t>Налог на имущество физических лиц</t>
  </si>
  <si>
    <t>182 1 06 01010 03 0000 110</t>
  </si>
  <si>
    <t>000 1 16 90030 03 0000 140</t>
  </si>
  <si>
    <t>000 1 00 00000 00 0000 000</t>
  </si>
  <si>
    <t>000 1 16 06000 01 0000 140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</si>
  <si>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</si>
  <si>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</si>
  <si>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</si>
  <si>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</si>
  <si>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Доходы от продажи материальных  и нематериальных активов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</si>
  <si>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</si>
  <si>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</si>
  <si>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</si>
  <si>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</si>
  <si>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</si>
  <si>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выполнение  отдельного государственного  полномочия Санкт-Петербурга по  определению должностных лиц 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</si>
  <si>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</si>
  <si>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182 1 05 01000 00 0000 110</t>
  </si>
  <si>
    <t>000 1 06 00000 00 0000 000</t>
  </si>
  <si>
    <t>182 1 06 01000 00 0000 110</t>
  </si>
  <si>
    <t>000 1 13 00000 00 0000 000</t>
  </si>
  <si>
    <t>000 1 14 00000 00 0000 000</t>
  </si>
  <si>
    <t>000 1 16 00000 00 0000 000</t>
  </si>
  <si>
    <t>000 1 16 90000 00 0000 140</t>
  </si>
  <si>
    <t>000 2 00 00000 00 0000 000</t>
  </si>
  <si>
    <t>000 2 02 00000 00 0000 000</t>
  </si>
  <si>
    <t>907 2 02  03024 03 0200 151</t>
  </si>
  <si>
    <t>000 0 00 00000 00 0000 000</t>
  </si>
  <si>
    <t xml:space="preserve">Минимальный налог, зачисляемый в бюджеты субъектов Российской Федерации </t>
  </si>
  <si>
    <t>182 1 05 01050 01 0000 110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</si>
  <si>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</si>
  <si>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</si>
  <si>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000 1 13 02993 03 0100 130</t>
  </si>
  <si>
    <t>182 1 05 04030 02 0000 110</t>
  </si>
  <si>
    <t>000 1 16 33030 03 0000 140</t>
  </si>
  <si>
    <t xml:space="preserve">Оценка ожидаемого исполнения бюджета муниципального образования муниципальный округ №7 по доходам  ( тыс. руб.)                 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</si>
  <si>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</si>
  <si>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</si>
  <si>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местные бюджеты внутригородских муниципальных образований городов федерального значения 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</si>
  <si>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</si>
  <si>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</si>
  <si>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</si>
  <si>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182 1 05  01022 01 0000 110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</si>
  <si>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</si>
  <si>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182 1 05 02020 02 0000 110</t>
  </si>
  <si>
    <t>в % к  плану на 2016 год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</si>
  <si>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</si>
  <si>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</si>
  <si>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</si>
  <si>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</si>
  <si>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</si>
  <si>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НАЛОГОВЫЕ И НЕНАЛОГОВЫЕ ДОХОДЫ</t>
  </si>
  <si>
    <t>НАЛОГИ  НА СОВОКУПНЫЙ ДОХОД</t>
  </si>
  <si>
    <t>НАЛОГИ  НА  ИМУЩЕСТВО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</si>
  <si>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</si>
  <si>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</si>
  <si>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БЕЗВОЗМЕЗДНЫЕ ПОСТУПЛЕНИЯ</t>
  </si>
  <si>
    <t>Приложение № 7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</si>
  <si>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</si>
  <si>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000 1 16 90030 03 0100 140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</si>
  <si>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</si>
  <si>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847 1 16 90030 03 0200 140</t>
  </si>
  <si>
    <t>ДОХОДЫ БЮДЖЕТА - ВСЕГО</t>
  </si>
  <si>
    <t>БЕЗВОЗМЕЗДНЫЕ ПОСТУПЛЕНИЯ ОТ ДРУГИХ БЮДЖЕТОВ БЮДЖЕТНОЙ СИСТЕМЫ РОССИЙСКОЙ ФЕДЕРАЦИИ</t>
  </si>
  <si>
    <t>Назначено 2017 год</t>
  </si>
  <si>
    <t>Исполнено 
8 мес 2017 года</t>
  </si>
  <si>
    <t>Исполнено 
8 мес 2016 года</t>
  </si>
  <si>
    <t>в % к  исполне-нию 
за 8 мес 2016 года</t>
  </si>
  <si>
    <t>Прогноз исполнения 2017 год</t>
  </si>
  <si>
    <t>в % к  плану на 2017 год</t>
  </si>
  <si>
    <t>Штрафы за административные правонарушения, посягающие на институты государственной власти и местного самоуправления, предусмотренные статьей 47-1 Закона Санкт-Петербурга «Об административных правонарушениях в Санкт-Петербурге»</t>
  </si>
  <si>
    <t>000 1 16 90030 03 0300 140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</si>
  <si>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</si>
  <si>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907 1 16 90030 03 0400 140</t>
  </si>
  <si>
    <t>000 2 02  30000 00 0000 151</t>
  </si>
  <si>
    <t>000 2 02  30024 00 0000 151</t>
  </si>
  <si>
    <t>000 2 02  30024 03 0000 151</t>
  </si>
  <si>
    <t>907 2 02  30024 03 0100 151</t>
  </si>
  <si>
    <t>907 2 02 30024 03 0200 151</t>
  </si>
  <si>
    <t>000 2 02 30027 00 0000 151</t>
  </si>
  <si>
    <t>000 2 02 30027 03 0000 151</t>
  </si>
  <si>
    <t xml:space="preserve"> 907 2 02 30027 03 0100 151 </t>
  </si>
  <si>
    <t xml:space="preserve"> 907 2 02 30027 03 0200 151 </t>
  </si>
  <si>
    <t>к Постановлению от 02.10.2017 №56-П-Э (в редакции Постановления от 16.10.2017  № 69 П-Э 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</si>
</sst>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2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41;&#1070;&#1044;&#1046;&#1045;&#1058;%202017\&#1055;&#1056;&#1054;&#1045;&#1050;&#1058;%20&#1041;&#1070;&#1044;&#1046;&#1045;&#1058;&#1040;%202017\&#1042;&#1089;&#1077;%20&#1053;&#1055;&#1040;%20&#1082;%20&#1087;&#1088;&#1086;&#1077;&#1082;&#1090;&#1091;%20&#1073;&#1102;&#1076;&#1078;&#1077;&#1090;&#1072;%202017\&#1056;&#1072;&#1089;&#1087;&#1086;&#1088;&#1103;&#1078;&#1077;&#1085;&#1080;&#1077;%20&#1056;&#1072;&#1089;&#1095;&#1077;&#1090;&#1099;-&#1086;&#1073;&#1086;&#1089;&#1085;&#1086;&#1074;&#1072;&#1085;&#1080;&#1103;%20&#1087;&#1086;%20&#1076;&#1086;&#1093;&#1086;&#1076;&#1072;&#1084;\&#1055;&#1088;&#1080;&#1083;&#1086;&#1078;&#1077;&#1085;&#1080;&#1077;%20&#1082;%2000-&#1040;%20&#1086;&#1090;%2000.10.2016%20%20&#1088;&#1072;&#1089;&#1095;&#1077;&#1090;&#1099;%20&#1086;&#1073;&#1086;&#1089;&#1085;&#1086;&#1074;&#1072;&#1085;&#1080;&#1103;%20&#1073;&#1102;&#1076;&#1078;&#1077;&#1090;&#1072;%20&#1052;&#1054;%20&#1052;&#1054;%20&#8470;7%20&#1087;&#1086;%20&#1076;&#1086;&#1093;&#1086;&#1076;&#1072;&#1084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г."/>
    </sheetNames>
    <sheetDataSet>
      <sheetData sheetId="1">
        <row r="56">
          <cell r="S56">
            <v>2522700</v>
          </cell>
        </row>
        <row r="62">
          <cell r="S62">
            <v>8059600</v>
          </cell>
        </row>
        <row r="63">
          <cell r="S63">
            <v>4687400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24.75390625" style="7" customWidth="1"/>
    <col min="2" max="2" width="21.00390625" style="7" customWidth="1"/>
    <col min="3" max="3" width="7.75390625" style="11" customWidth="1"/>
    <col min="4" max="4" width="8.75390625" style="11" customWidth="1"/>
    <col min="5" max="5" width="9.75390625" style="11" customWidth="1"/>
    <col min="6" max="6" width="6.625" style="11" customWidth="1"/>
    <col min="7" max="7" width="11.125" style="11" hidden="1" customWidth="1"/>
    <col min="8" max="8" width="9.625" style="11" customWidth="1"/>
    <col min="9" max="9" width="6.875" style="7" customWidth="1"/>
    <col min="10" max="10" width="10.375" style="8" hidden="1" customWidth="1"/>
    <col min="11" max="12" width="0" style="6" hidden="1" customWidth="1"/>
  </cols>
  <sheetData>
    <row r="1" spans="1:12" s="2" customFormat="1" ht="12.75">
      <c r="A1" s="14"/>
      <c r="B1" s="14"/>
      <c r="C1" s="15"/>
      <c r="D1" s="15"/>
      <c r="E1" s="16"/>
      <c r="F1" s="16"/>
      <c r="G1" s="16"/>
      <c r="H1" s="17"/>
      <c r="I1" s="17" t="s">
        <v>63</v>
      </c>
      <c r="J1" s="5"/>
      <c r="K1" s="6"/>
      <c r="L1" s="6"/>
    </row>
    <row r="2" spans="1:12" s="2" customFormat="1" ht="12.75">
      <c r="A2" s="14"/>
      <c r="B2" s="14"/>
      <c r="C2" s="15"/>
      <c r="D2" s="15"/>
      <c r="E2" s="16"/>
      <c r="F2" s="16"/>
      <c r="G2" s="16"/>
      <c r="H2" s="17"/>
      <c r="I2" s="17" t="s">
        <v>89</v>
      </c>
      <c r="J2" s="5"/>
      <c r="K2" s="6"/>
      <c r="L2" s="6"/>
    </row>
    <row r="3" spans="1:12" s="2" customFormat="1" ht="12.75">
      <c r="A3" s="14"/>
      <c r="B3" s="14"/>
      <c r="C3" s="15"/>
      <c r="D3" s="15"/>
      <c r="E3" s="18"/>
      <c r="F3" s="18"/>
      <c r="G3" s="18"/>
      <c r="H3" s="18"/>
      <c r="I3" s="19"/>
      <c r="J3" s="8"/>
      <c r="K3" s="6"/>
      <c r="L3" s="6"/>
    </row>
    <row r="4" spans="1:9" ht="23.25" customHeight="1">
      <c r="A4" s="37" t="s">
        <v>41</v>
      </c>
      <c r="B4" s="37"/>
      <c r="C4" s="37"/>
      <c r="D4" s="37"/>
      <c r="E4" s="37"/>
      <c r="F4" s="37"/>
      <c r="G4" s="37"/>
      <c r="H4" s="37"/>
      <c r="I4" s="37"/>
    </row>
    <row r="5" spans="1:9" ht="23.25" customHeight="1">
      <c r="A5" s="20"/>
      <c r="B5" s="21"/>
      <c r="C5" s="21"/>
      <c r="D5" s="21"/>
      <c r="E5" s="21"/>
      <c r="F5" s="21"/>
      <c r="G5" s="21"/>
      <c r="H5" s="21"/>
      <c r="I5" s="19"/>
    </row>
    <row r="6" spans="1:12" s="1" customFormat="1" ht="85.5" customHeight="1">
      <c r="A6" s="22" t="s">
        <v>0</v>
      </c>
      <c r="B6" s="22" t="s">
        <v>1</v>
      </c>
      <c r="C6" s="23" t="s">
        <v>70</v>
      </c>
      <c r="D6" s="23" t="s">
        <v>71</v>
      </c>
      <c r="E6" s="23" t="s">
        <v>72</v>
      </c>
      <c r="F6" s="23" t="s">
        <v>73</v>
      </c>
      <c r="G6" s="23" t="s">
        <v>51</v>
      </c>
      <c r="H6" s="23" t="s">
        <v>74</v>
      </c>
      <c r="I6" s="23" t="s">
        <v>75</v>
      </c>
      <c r="J6" s="4">
        <v>2017</v>
      </c>
      <c r="K6" s="12">
        <v>2018</v>
      </c>
      <c r="L6" s="12">
        <v>2019</v>
      </c>
    </row>
    <row r="7" spans="1:12" ht="24" customHeight="1">
      <c r="A7" s="24" t="s">
        <v>68</v>
      </c>
      <c r="B7" s="13" t="s">
        <v>33</v>
      </c>
      <c r="C7" s="25">
        <f>C8+C34</f>
        <v>86892.50000000001</v>
      </c>
      <c r="D7" s="26">
        <f>D8+D34</f>
        <v>69869.09999999999</v>
      </c>
      <c r="E7" s="26">
        <f>E8+E34</f>
        <v>50291.90000000001</v>
      </c>
      <c r="F7" s="26">
        <f>D7/E7%</f>
        <v>138.9271433371974</v>
      </c>
      <c r="G7" s="26">
        <f>H7/C7%</f>
        <v>113.58724861179041</v>
      </c>
      <c r="H7" s="26">
        <f>H8+H34</f>
        <v>98698.8</v>
      </c>
      <c r="I7" s="26">
        <f>H7/C7%</f>
        <v>113.58724861179041</v>
      </c>
      <c r="J7" s="9">
        <f>J8+J34</f>
        <v>142578.38025333334</v>
      </c>
      <c r="K7" s="9">
        <f>K8+K34</f>
        <v>151882.05178666668</v>
      </c>
      <c r="L7" s="9">
        <f>L8+L34</f>
        <v>161463.49230202666</v>
      </c>
    </row>
    <row r="8" spans="1:12" s="1" customFormat="1" ht="24">
      <c r="A8" s="31" t="s">
        <v>57</v>
      </c>
      <c r="B8" s="28" t="s">
        <v>9</v>
      </c>
      <c r="C8" s="29">
        <f>C9+C19+C22+C25</f>
        <v>71506.40000000001</v>
      </c>
      <c r="D8" s="29">
        <f>D9+D19+D22+D25</f>
        <v>59704.7</v>
      </c>
      <c r="E8" s="29">
        <f>E9+E19+E22+E25</f>
        <v>40901.00000000001</v>
      </c>
      <c r="F8" s="30">
        <f aca="true" t="shared" si="0" ref="F8:F18">D8/E8%</f>
        <v>145.97369257475364</v>
      </c>
      <c r="G8" s="30">
        <f aca="true" t="shared" si="1" ref="G8:G45">H8/C8%</f>
        <v>116.6736124318942</v>
      </c>
      <c r="H8" s="30">
        <f>H9+H19+H22+H25</f>
        <v>83429.1</v>
      </c>
      <c r="I8" s="30">
        <f aca="true" t="shared" si="2" ref="I8:I45">H8/C8%</f>
        <v>116.6736124318942</v>
      </c>
      <c r="J8" s="10">
        <f>J9+J19+J22+J25</f>
        <v>125521.89333333334</v>
      </c>
      <c r="K8" s="10">
        <f>K9+K19+K22+K25</f>
        <v>133631.55178666668</v>
      </c>
      <c r="L8" s="10">
        <f>L9+L19+L22+L25</f>
        <v>141670.49230202666</v>
      </c>
    </row>
    <row r="9" spans="1:12" s="1" customFormat="1" ht="24">
      <c r="A9" s="31" t="s">
        <v>58</v>
      </c>
      <c r="B9" s="28" t="s">
        <v>2</v>
      </c>
      <c r="C9" s="29">
        <f>C10+C16+C18</f>
        <v>65748.3</v>
      </c>
      <c r="D9" s="29">
        <f>D10+D16+D18</f>
        <v>53987.299999999996</v>
      </c>
      <c r="E9" s="29">
        <f>E10+E16+E18</f>
        <v>35051.3</v>
      </c>
      <c r="F9" s="30">
        <f t="shared" si="0"/>
        <v>154.02367387229572</v>
      </c>
      <c r="G9" s="30">
        <f t="shared" si="1"/>
        <v>116.27677065414618</v>
      </c>
      <c r="H9" s="30">
        <f>H10+H16+H18</f>
        <v>76450</v>
      </c>
      <c r="I9" s="30">
        <f t="shared" si="2"/>
        <v>116.27677065414618</v>
      </c>
      <c r="J9" s="10">
        <f>J10+J16+J18</f>
        <v>118951.33333333334</v>
      </c>
      <c r="K9" s="10">
        <f>K10+K16+K18</f>
        <v>126522.20586666666</v>
      </c>
      <c r="L9" s="10">
        <f>L10+L16+L18</f>
        <v>134070.60151354666</v>
      </c>
    </row>
    <row r="10" spans="1:12" s="1" customFormat="1" ht="36">
      <c r="A10" s="31" t="s">
        <v>11</v>
      </c>
      <c r="B10" s="28" t="s">
        <v>23</v>
      </c>
      <c r="C10" s="29">
        <f>C11+C13+C15</f>
        <v>37870</v>
      </c>
      <c r="D10" s="30">
        <f>D11+D13+D15</f>
        <v>32644.799999999996</v>
      </c>
      <c r="E10" s="30">
        <f>E11+E13+E15</f>
        <v>26551.100000000002</v>
      </c>
      <c r="F10" s="30">
        <f t="shared" si="0"/>
        <v>122.95083819502767</v>
      </c>
      <c r="G10" s="30">
        <f t="shared" si="1"/>
        <v>128.9939265909691</v>
      </c>
      <c r="H10" s="30">
        <f>H11+H13+H15</f>
        <v>48850</v>
      </c>
      <c r="I10" s="30">
        <f t="shared" si="2"/>
        <v>128.9939265909691</v>
      </c>
      <c r="J10" s="10">
        <f>J11+J13+J15</f>
        <v>53018</v>
      </c>
      <c r="K10" s="10">
        <f>K11+K13+K15</f>
        <v>56962.5392</v>
      </c>
      <c r="L10" s="10">
        <f>L11+L13+L15</f>
        <v>61172.070846880015</v>
      </c>
    </row>
    <row r="11" spans="1:12" ht="48">
      <c r="A11" s="31" t="s">
        <v>12</v>
      </c>
      <c r="B11" s="28" t="s">
        <v>3</v>
      </c>
      <c r="C11" s="29">
        <v>25643.4</v>
      </c>
      <c r="D11" s="30">
        <v>19784.1</v>
      </c>
      <c r="E11" s="30">
        <v>17418</v>
      </c>
      <c r="F11" s="30">
        <f t="shared" si="0"/>
        <v>113.58422321736134</v>
      </c>
      <c r="G11" s="30">
        <f>H11/C11%</f>
        <v>128.68808348346943</v>
      </c>
      <c r="H11" s="30">
        <v>33000</v>
      </c>
      <c r="I11" s="30">
        <f t="shared" si="2"/>
        <v>128.68808348346943</v>
      </c>
      <c r="J11" s="10">
        <f>H11*1.082</f>
        <v>35706</v>
      </c>
      <c r="K11" s="10">
        <f>J11*1.0744</f>
        <v>38362.5264</v>
      </c>
      <c r="L11" s="10">
        <f>K11*1.0739</f>
        <v>41197.51710096001</v>
      </c>
    </row>
    <row r="12" spans="1:12" ht="72" hidden="1">
      <c r="A12" s="31" t="s">
        <v>52</v>
      </c>
      <c r="B12" s="28" t="s">
        <v>53</v>
      </c>
      <c r="C12" s="29">
        <v>0</v>
      </c>
      <c r="D12" s="30">
        <v>0</v>
      </c>
      <c r="E12" s="30">
        <v>-32.92173</v>
      </c>
      <c r="F12" s="30">
        <v>0</v>
      </c>
      <c r="G12" s="30">
        <v>0</v>
      </c>
      <c r="H12" s="30">
        <v>0</v>
      </c>
      <c r="I12" s="30" t="e">
        <f t="shared" si="2"/>
        <v>#DIV/0!</v>
      </c>
      <c r="J12" s="10"/>
      <c r="K12" s="10"/>
      <c r="L12" s="10"/>
    </row>
    <row r="13" spans="1:12" ht="72">
      <c r="A13" s="31" t="s">
        <v>13</v>
      </c>
      <c r="B13" s="28" t="s">
        <v>4</v>
      </c>
      <c r="C13" s="29">
        <v>12176.6</v>
      </c>
      <c r="D13" s="30">
        <v>12981.6</v>
      </c>
      <c r="E13" s="30">
        <v>6947.7</v>
      </c>
      <c r="F13" s="30">
        <f t="shared" si="0"/>
        <v>186.84744591735395</v>
      </c>
      <c r="G13" s="30">
        <f t="shared" si="1"/>
        <v>131.39956966640935</v>
      </c>
      <c r="H13" s="30">
        <v>16000</v>
      </c>
      <c r="I13" s="30">
        <f t="shared" si="2"/>
        <v>131.39956966640935</v>
      </c>
      <c r="J13" s="10">
        <f>H13*1.082</f>
        <v>17312</v>
      </c>
      <c r="K13" s="10">
        <f>J13*1.0744</f>
        <v>18600.0128</v>
      </c>
      <c r="L13" s="10">
        <f>K13*1.0739</f>
        <v>19974.553745920002</v>
      </c>
    </row>
    <row r="14" spans="1:12" ht="75.75" customHeight="1" hidden="1">
      <c r="A14" s="31" t="s">
        <v>47</v>
      </c>
      <c r="B14" s="28" t="s">
        <v>48</v>
      </c>
      <c r="C14" s="29">
        <v>0</v>
      </c>
      <c r="D14" s="30">
        <v>0.01098</v>
      </c>
      <c r="E14" s="30">
        <v>-1.197</v>
      </c>
      <c r="F14" s="30">
        <v>0</v>
      </c>
      <c r="G14" s="30">
        <v>0</v>
      </c>
      <c r="H14" s="30">
        <v>0.01098</v>
      </c>
      <c r="I14" s="30" t="e">
        <f t="shared" si="2"/>
        <v>#DIV/0!</v>
      </c>
      <c r="J14" s="10"/>
      <c r="K14" s="10"/>
      <c r="L14" s="10"/>
    </row>
    <row r="15" spans="1:12" ht="48">
      <c r="A15" s="31" t="s">
        <v>34</v>
      </c>
      <c r="B15" s="28" t="s">
        <v>35</v>
      </c>
      <c r="C15" s="29">
        <v>50</v>
      </c>
      <c r="D15" s="30">
        <v>-120.9</v>
      </c>
      <c r="E15" s="30">
        <v>2185.4</v>
      </c>
      <c r="F15" s="30">
        <f t="shared" si="0"/>
        <v>-5.532168024160337</v>
      </c>
      <c r="G15" s="30">
        <f t="shared" si="1"/>
        <v>-300</v>
      </c>
      <c r="H15" s="30">
        <v>-150</v>
      </c>
      <c r="I15" s="30">
        <f t="shared" si="2"/>
        <v>-300</v>
      </c>
      <c r="J15" s="10">
        <v>0</v>
      </c>
      <c r="K15" s="10">
        <v>0</v>
      </c>
      <c r="L15" s="10">
        <v>0</v>
      </c>
    </row>
    <row r="16" spans="1:12" s="1" customFormat="1" ht="36">
      <c r="A16" s="31" t="s">
        <v>14</v>
      </c>
      <c r="B16" s="28" t="s">
        <v>5</v>
      </c>
      <c r="C16" s="29">
        <v>25919.4</v>
      </c>
      <c r="D16" s="30">
        <v>18455.6</v>
      </c>
      <c r="E16" s="30">
        <v>7913.8</v>
      </c>
      <c r="F16" s="30">
        <f t="shared" si="0"/>
        <v>233.20781419798323</v>
      </c>
      <c r="G16" s="30">
        <f t="shared" si="1"/>
        <v>95.29541578894573</v>
      </c>
      <c r="H16" s="30">
        <v>24700</v>
      </c>
      <c r="I16" s="30">
        <f t="shared" si="2"/>
        <v>95.29541578894573</v>
      </c>
      <c r="J16" s="10">
        <f>H16*100/45*1.075</f>
        <v>59005.555555555555</v>
      </c>
      <c r="K16" s="10">
        <f>J16*1.055</f>
        <v>62250.86111111111</v>
      </c>
      <c r="L16" s="10">
        <f>K16*1.048</f>
        <v>65238.902444444444</v>
      </c>
    </row>
    <row r="17" spans="1:12" ht="50.25" customHeight="1" hidden="1">
      <c r="A17" s="31" t="s">
        <v>49</v>
      </c>
      <c r="B17" s="28" t="s">
        <v>50</v>
      </c>
      <c r="C17" s="29">
        <v>0</v>
      </c>
      <c r="D17" s="30">
        <v>5.39779</v>
      </c>
      <c r="E17" s="30">
        <v>26.1</v>
      </c>
      <c r="F17" s="30">
        <f t="shared" si="0"/>
        <v>20.6811877394636</v>
      </c>
      <c r="G17" s="30">
        <v>0</v>
      </c>
      <c r="H17" s="30">
        <v>5.3979</v>
      </c>
      <c r="I17" s="30" t="e">
        <f t="shared" si="2"/>
        <v>#DIV/0!</v>
      </c>
      <c r="J17" s="10"/>
      <c r="K17" s="10"/>
      <c r="L17" s="10"/>
    </row>
    <row r="18" spans="1:12" ht="60">
      <c r="A18" s="31" t="s">
        <v>42</v>
      </c>
      <c r="B18" s="28" t="s">
        <v>39</v>
      </c>
      <c r="C18" s="29">
        <v>1958.9</v>
      </c>
      <c r="D18" s="30">
        <v>2886.9</v>
      </c>
      <c r="E18" s="30">
        <v>586.4</v>
      </c>
      <c r="F18" s="30">
        <f t="shared" si="0"/>
        <v>492.30900409276944</v>
      </c>
      <c r="G18" s="30">
        <f t="shared" si="1"/>
        <v>148.04226862014394</v>
      </c>
      <c r="H18" s="30">
        <v>2900</v>
      </c>
      <c r="I18" s="30">
        <f t="shared" si="2"/>
        <v>148.04226862014394</v>
      </c>
      <c r="J18" s="10">
        <f>H18*100/45*1.075</f>
        <v>6927.777777777777</v>
      </c>
      <c r="K18" s="10">
        <f>J18*1.055</f>
        <v>7308.805555555555</v>
      </c>
      <c r="L18" s="10">
        <f>K18*1.048</f>
        <v>7659.628222222222</v>
      </c>
    </row>
    <row r="19" spans="1:12" s="1" customFormat="1" ht="12.75">
      <c r="A19" s="31" t="s">
        <v>59</v>
      </c>
      <c r="B19" s="28" t="s">
        <v>24</v>
      </c>
      <c r="C19" s="29">
        <f aca="true" t="shared" si="3" ref="C19:E20">C20</f>
        <v>0</v>
      </c>
      <c r="D19" s="30">
        <f t="shared" si="3"/>
        <v>0</v>
      </c>
      <c r="E19" s="30">
        <f t="shared" si="3"/>
        <v>1742.6</v>
      </c>
      <c r="F19" s="30">
        <f aca="true" t="shared" si="4" ref="F19:F25">D19/E19%</f>
        <v>0</v>
      </c>
      <c r="G19" s="30" t="e">
        <f t="shared" si="1"/>
        <v>#DIV/0!</v>
      </c>
      <c r="H19" s="30">
        <f>H20</f>
        <v>0</v>
      </c>
      <c r="I19" s="30"/>
      <c r="J19" s="10">
        <f aca="true" t="shared" si="5" ref="J19:L20">J20</f>
        <v>0</v>
      </c>
      <c r="K19" s="10">
        <f t="shared" si="5"/>
        <v>0</v>
      </c>
      <c r="L19" s="10">
        <f t="shared" si="5"/>
        <v>0</v>
      </c>
    </row>
    <row r="20" spans="1:12" ht="24">
      <c r="A20" s="31" t="s">
        <v>6</v>
      </c>
      <c r="B20" s="28" t="s">
        <v>25</v>
      </c>
      <c r="C20" s="29">
        <f t="shared" si="3"/>
        <v>0</v>
      </c>
      <c r="D20" s="30">
        <f t="shared" si="3"/>
        <v>0</v>
      </c>
      <c r="E20" s="30">
        <f>E21</f>
        <v>1742.6</v>
      </c>
      <c r="F20" s="30">
        <f t="shared" si="4"/>
        <v>0</v>
      </c>
      <c r="G20" s="30" t="e">
        <f t="shared" si="1"/>
        <v>#DIV/0!</v>
      </c>
      <c r="H20" s="30">
        <f>H21</f>
        <v>0</v>
      </c>
      <c r="I20" s="30"/>
      <c r="J20" s="10">
        <f t="shared" si="5"/>
        <v>0</v>
      </c>
      <c r="K20" s="10">
        <f t="shared" si="5"/>
        <v>0</v>
      </c>
      <c r="L20" s="10">
        <f t="shared" si="5"/>
        <v>0</v>
      </c>
    </row>
    <row r="21" spans="1:12" ht="108">
      <c r="A21" s="31" t="s">
        <v>46</v>
      </c>
      <c r="B21" s="28" t="s">
        <v>7</v>
      </c>
      <c r="C21" s="29"/>
      <c r="D21" s="30"/>
      <c r="E21" s="30">
        <v>1742.6</v>
      </c>
      <c r="F21" s="30">
        <f t="shared" si="4"/>
        <v>0</v>
      </c>
      <c r="G21" s="30" t="e">
        <f t="shared" si="1"/>
        <v>#DIV/0!</v>
      </c>
      <c r="H21" s="30"/>
      <c r="I21" s="30"/>
      <c r="J21" s="10">
        <v>0</v>
      </c>
      <c r="K21" s="10">
        <v>0</v>
      </c>
      <c r="L21" s="10">
        <v>0</v>
      </c>
    </row>
    <row r="22" spans="1:12" s="1" customFormat="1" ht="48">
      <c r="A22" s="31" t="s">
        <v>60</v>
      </c>
      <c r="B22" s="28" t="s">
        <v>26</v>
      </c>
      <c r="C22" s="29">
        <f>C24</f>
        <v>912.6</v>
      </c>
      <c r="D22" s="30">
        <f>D24</f>
        <v>912.6</v>
      </c>
      <c r="E22" s="30">
        <f>E24</f>
        <v>25.8</v>
      </c>
      <c r="F22" s="30">
        <f t="shared" si="4"/>
        <v>3537.2093023255816</v>
      </c>
      <c r="G22" s="30">
        <f t="shared" si="1"/>
        <v>100.00000000000001</v>
      </c>
      <c r="H22" s="30">
        <f>H24</f>
        <v>912.6</v>
      </c>
      <c r="I22" s="30">
        <f t="shared" si="2"/>
        <v>100.00000000000001</v>
      </c>
      <c r="J22" s="10">
        <f>J24</f>
        <v>50</v>
      </c>
      <c r="K22" s="10">
        <f>K24</f>
        <v>54.1</v>
      </c>
      <c r="L22" s="10">
        <f>L24</f>
        <v>57.8329</v>
      </c>
    </row>
    <row r="23" spans="1:12" ht="15.75" customHeight="1" hidden="1">
      <c r="A23" s="27" t="s">
        <v>15</v>
      </c>
      <c r="B23" s="28" t="s">
        <v>27</v>
      </c>
      <c r="C23" s="29"/>
      <c r="D23" s="30"/>
      <c r="E23" s="30"/>
      <c r="F23" s="30" t="e">
        <f t="shared" si="4"/>
        <v>#DIV/0!</v>
      </c>
      <c r="G23" s="30" t="e">
        <f t="shared" si="1"/>
        <v>#DIV/0!</v>
      </c>
      <c r="H23" s="30"/>
      <c r="I23" s="30" t="e">
        <f t="shared" si="2"/>
        <v>#DIV/0!</v>
      </c>
      <c r="J23" s="10"/>
      <c r="K23" s="10"/>
      <c r="L23" s="10"/>
    </row>
    <row r="24" spans="1:12" ht="144">
      <c r="A24" s="31" t="s">
        <v>36</v>
      </c>
      <c r="B24" s="28" t="s">
        <v>38</v>
      </c>
      <c r="C24" s="29">
        <v>912.6</v>
      </c>
      <c r="D24" s="30">
        <v>912.6</v>
      </c>
      <c r="E24" s="30">
        <v>25.8</v>
      </c>
      <c r="F24" s="30">
        <f t="shared" si="4"/>
        <v>3537.2093023255816</v>
      </c>
      <c r="G24" s="30">
        <f t="shared" si="1"/>
        <v>100.00000000000001</v>
      </c>
      <c r="H24" s="30">
        <v>912.6</v>
      </c>
      <c r="I24" s="30">
        <f t="shared" si="2"/>
        <v>100.00000000000001</v>
      </c>
      <c r="J24" s="10">
        <v>50</v>
      </c>
      <c r="K24" s="10">
        <f>J24*1.082</f>
        <v>54.1</v>
      </c>
      <c r="L24" s="10">
        <f>K24*1.069</f>
        <v>57.8329</v>
      </c>
    </row>
    <row r="25" spans="1:12" s="1" customFormat="1" ht="24">
      <c r="A25" s="32" t="s">
        <v>61</v>
      </c>
      <c r="B25" s="28" t="s">
        <v>28</v>
      </c>
      <c r="C25" s="29">
        <f>SUM(C26:C28)</f>
        <v>4845.5</v>
      </c>
      <c r="D25" s="30">
        <f>D27+D28+D26</f>
        <v>4804.799999999999</v>
      </c>
      <c r="E25" s="30">
        <f>E27+E28+E26</f>
        <v>4081.3</v>
      </c>
      <c r="F25" s="30">
        <f t="shared" si="4"/>
        <v>117.72719476637343</v>
      </c>
      <c r="G25" s="30">
        <f t="shared" si="1"/>
        <v>125.19863791146425</v>
      </c>
      <c r="H25" s="30">
        <f>H27+H28+H26</f>
        <v>6066.5</v>
      </c>
      <c r="I25" s="30">
        <f t="shared" si="2"/>
        <v>125.19863791146425</v>
      </c>
      <c r="J25" s="10">
        <f>J26+J27+J28</f>
        <v>6520.560000000001</v>
      </c>
      <c r="K25" s="10">
        <f>K26+K27+K28</f>
        <v>7055.245920000001</v>
      </c>
      <c r="L25" s="10">
        <f>L26+L27+L28</f>
        <v>7542.05788848</v>
      </c>
    </row>
    <row r="26" spans="1:12" ht="120">
      <c r="A26" s="31" t="s">
        <v>43</v>
      </c>
      <c r="B26" s="28" t="s">
        <v>40</v>
      </c>
      <c r="C26" s="29">
        <v>1065.2</v>
      </c>
      <c r="D26" s="30">
        <v>453.2</v>
      </c>
      <c r="E26" s="30">
        <v>844.9</v>
      </c>
      <c r="F26" s="30">
        <v>250</v>
      </c>
      <c r="G26" s="30">
        <f t="shared" si="1"/>
        <v>65.71535861809988</v>
      </c>
      <c r="H26" s="30">
        <v>700</v>
      </c>
      <c r="I26" s="30">
        <f t="shared" si="2"/>
        <v>65.71535861809988</v>
      </c>
      <c r="J26" s="10">
        <f>H26*1.076</f>
        <v>753.2</v>
      </c>
      <c r="K26" s="10">
        <f>J26*1.082</f>
        <v>814.9624000000001</v>
      </c>
      <c r="L26" s="10">
        <f>K26*1.069</f>
        <v>871.1948056000001</v>
      </c>
    </row>
    <row r="27" spans="1:12" ht="96">
      <c r="A27" s="31" t="s">
        <v>16</v>
      </c>
      <c r="B27" s="28" t="s">
        <v>10</v>
      </c>
      <c r="C27" s="29">
        <v>699.4</v>
      </c>
      <c r="D27" s="30">
        <v>161</v>
      </c>
      <c r="E27" s="30">
        <v>508.4</v>
      </c>
      <c r="F27" s="30">
        <f aca="true" t="shared" si="6" ref="F27:F35">D27/E27%</f>
        <v>31.667977970102285</v>
      </c>
      <c r="G27" s="30">
        <f t="shared" si="1"/>
        <v>28.595939376608523</v>
      </c>
      <c r="H27" s="30">
        <v>200</v>
      </c>
      <c r="I27" s="30">
        <f t="shared" si="2"/>
        <v>28.595939376608523</v>
      </c>
      <c r="J27" s="10">
        <f>H27*1.076</f>
        <v>215.20000000000002</v>
      </c>
      <c r="K27" s="10">
        <f>J27*1.082</f>
        <v>232.84640000000005</v>
      </c>
      <c r="L27" s="10">
        <f>K27*1.069</f>
        <v>248.91280160000002</v>
      </c>
    </row>
    <row r="28" spans="1:12" ht="48">
      <c r="A28" s="33" t="s">
        <v>17</v>
      </c>
      <c r="B28" s="28" t="s">
        <v>29</v>
      </c>
      <c r="C28" s="29">
        <f>C29</f>
        <v>3080.9</v>
      </c>
      <c r="D28" s="30">
        <f>D29</f>
        <v>4190.599999999999</v>
      </c>
      <c r="E28" s="30">
        <f>E29</f>
        <v>2728</v>
      </c>
      <c r="F28" s="30">
        <f t="shared" si="6"/>
        <v>153.61436950146626</v>
      </c>
      <c r="G28" s="30">
        <f t="shared" si="1"/>
        <v>167.69450485247816</v>
      </c>
      <c r="H28" s="30">
        <f>H29</f>
        <v>5166.5</v>
      </c>
      <c r="I28" s="30">
        <f t="shared" si="2"/>
        <v>167.69450485247816</v>
      </c>
      <c r="J28" s="10">
        <f>J29</f>
        <v>5552.160000000001</v>
      </c>
      <c r="K28" s="10">
        <f>K29</f>
        <v>6007.4371200000005</v>
      </c>
      <c r="L28" s="10">
        <f>L29</f>
        <v>6421.95028128</v>
      </c>
    </row>
    <row r="29" spans="1:12" ht="96">
      <c r="A29" s="31" t="s">
        <v>44</v>
      </c>
      <c r="B29" s="28" t="s">
        <v>8</v>
      </c>
      <c r="C29" s="29">
        <f aca="true" t="shared" si="7" ref="C29:H29">C30+C31+C32+C33</f>
        <v>3080.9</v>
      </c>
      <c r="D29" s="29">
        <f t="shared" si="7"/>
        <v>4190.599999999999</v>
      </c>
      <c r="E29" s="29">
        <f t="shared" si="7"/>
        <v>2728</v>
      </c>
      <c r="F29" s="29">
        <f t="shared" si="7"/>
        <v>200.47152316776888</v>
      </c>
      <c r="G29" s="29">
        <f t="shared" si="7"/>
        <v>0</v>
      </c>
      <c r="H29" s="29">
        <f t="shared" si="7"/>
        <v>5166.5</v>
      </c>
      <c r="I29" s="30">
        <f t="shared" si="2"/>
        <v>167.69450485247816</v>
      </c>
      <c r="J29" s="10">
        <f>J30+J31</f>
        <v>5552.160000000001</v>
      </c>
      <c r="K29" s="10">
        <f>K30+K31</f>
        <v>6007.4371200000005</v>
      </c>
      <c r="L29" s="10">
        <f>L30+L31</f>
        <v>6421.95028128</v>
      </c>
    </row>
    <row r="30" spans="1:12" ht="96">
      <c r="A30" s="31" t="s">
        <v>64</v>
      </c>
      <c r="B30" s="28" t="s">
        <v>65</v>
      </c>
      <c r="C30" s="29">
        <v>2883.4</v>
      </c>
      <c r="D30" s="30">
        <v>4144.7</v>
      </c>
      <c r="E30" s="30">
        <v>2637</v>
      </c>
      <c r="F30" s="30">
        <f t="shared" si="6"/>
        <v>157.17481987106558</v>
      </c>
      <c r="G30" s="30"/>
      <c r="H30" s="30">
        <v>5100</v>
      </c>
      <c r="I30" s="30">
        <f t="shared" si="2"/>
        <v>176.87452313241312</v>
      </c>
      <c r="J30" s="10">
        <f>H30*1.076</f>
        <v>5487.6</v>
      </c>
      <c r="K30" s="10">
        <f>J30*1.082</f>
        <v>5937.583200000001</v>
      </c>
      <c r="L30" s="10">
        <f>K30*1.069</f>
        <v>6347.2764408</v>
      </c>
    </row>
    <row r="31" spans="1:12" ht="108">
      <c r="A31" s="31" t="s">
        <v>66</v>
      </c>
      <c r="B31" s="28" t="s">
        <v>67</v>
      </c>
      <c r="C31" s="29">
        <v>177.5</v>
      </c>
      <c r="D31" s="30">
        <v>39.4</v>
      </c>
      <c r="E31" s="30">
        <v>91</v>
      </c>
      <c r="F31" s="30">
        <f t="shared" si="6"/>
        <v>43.29670329670329</v>
      </c>
      <c r="G31" s="30"/>
      <c r="H31" s="30">
        <v>60</v>
      </c>
      <c r="I31" s="30">
        <f t="shared" si="2"/>
        <v>33.802816901408455</v>
      </c>
      <c r="J31" s="10">
        <f>H31*1.076</f>
        <v>64.56</v>
      </c>
      <c r="K31" s="10">
        <f>J31*1.082</f>
        <v>69.85392</v>
      </c>
      <c r="L31" s="10">
        <f>K31*1.069</f>
        <v>74.67384048</v>
      </c>
    </row>
    <row r="32" spans="1:12" ht="102.75" customHeight="1">
      <c r="A32" s="31" t="s">
        <v>76</v>
      </c>
      <c r="B32" s="28" t="s">
        <v>77</v>
      </c>
      <c r="C32" s="29">
        <v>10</v>
      </c>
      <c r="D32" s="30"/>
      <c r="E32" s="30"/>
      <c r="F32" s="30"/>
      <c r="G32" s="30"/>
      <c r="H32" s="30"/>
      <c r="I32" s="30">
        <f t="shared" si="2"/>
        <v>0</v>
      </c>
      <c r="J32" s="10"/>
      <c r="K32" s="10"/>
      <c r="L32" s="10"/>
    </row>
    <row r="33" spans="1:12" ht="92.25" customHeight="1">
      <c r="A33" s="31" t="s">
        <v>78</v>
      </c>
      <c r="B33" s="28" t="s">
        <v>79</v>
      </c>
      <c r="C33" s="29">
        <v>10</v>
      </c>
      <c r="D33" s="30">
        <v>6.5</v>
      </c>
      <c r="E33" s="30"/>
      <c r="F33" s="30"/>
      <c r="G33" s="30"/>
      <c r="H33" s="30">
        <v>6.5</v>
      </c>
      <c r="I33" s="30">
        <f t="shared" si="2"/>
        <v>65</v>
      </c>
      <c r="J33" s="10"/>
      <c r="K33" s="10"/>
      <c r="L33" s="10"/>
    </row>
    <row r="34" spans="1:12" s="3" customFormat="1" ht="24">
      <c r="A34" s="27" t="s">
        <v>62</v>
      </c>
      <c r="B34" s="13" t="s">
        <v>30</v>
      </c>
      <c r="C34" s="25">
        <f aca="true" t="shared" si="8" ref="C34:E35">C35</f>
        <v>15386.1</v>
      </c>
      <c r="D34" s="25">
        <f t="shared" si="8"/>
        <v>10164.4</v>
      </c>
      <c r="E34" s="25">
        <f t="shared" si="8"/>
        <v>9390.9</v>
      </c>
      <c r="F34" s="26">
        <f t="shared" si="6"/>
        <v>108.2366972281677</v>
      </c>
      <c r="G34" s="26">
        <f>H35/C36%</f>
        <v>99.24347300485505</v>
      </c>
      <c r="H34" s="26">
        <f>H35</f>
        <v>15269.7</v>
      </c>
      <c r="I34" s="30">
        <f t="shared" si="2"/>
        <v>99.24347300485505</v>
      </c>
      <c r="J34" s="9">
        <f aca="true" t="shared" si="9" ref="J34:L35">J35</f>
        <v>17056.48692</v>
      </c>
      <c r="K34" s="9">
        <f t="shared" si="9"/>
        <v>18250.5</v>
      </c>
      <c r="L34" s="9">
        <f t="shared" si="9"/>
        <v>19793</v>
      </c>
    </row>
    <row r="35" spans="1:12" s="1" customFormat="1" ht="60">
      <c r="A35" s="31" t="s">
        <v>69</v>
      </c>
      <c r="B35" s="28" t="s">
        <v>31</v>
      </c>
      <c r="C35" s="29">
        <f t="shared" si="8"/>
        <v>15386.1</v>
      </c>
      <c r="D35" s="29">
        <f t="shared" si="8"/>
        <v>10164.4</v>
      </c>
      <c r="E35" s="29">
        <f t="shared" si="8"/>
        <v>9390.9</v>
      </c>
      <c r="F35" s="30">
        <f t="shared" si="6"/>
        <v>108.2366972281677</v>
      </c>
      <c r="G35" s="30">
        <f>H35/C36%</f>
        <v>99.24347300485505</v>
      </c>
      <c r="H35" s="30">
        <f>H36</f>
        <v>15269.7</v>
      </c>
      <c r="I35" s="30">
        <f t="shared" si="2"/>
        <v>99.24347300485505</v>
      </c>
      <c r="J35" s="10">
        <f t="shared" si="9"/>
        <v>17056.48692</v>
      </c>
      <c r="K35" s="10">
        <f t="shared" si="9"/>
        <v>18250.5</v>
      </c>
      <c r="L35" s="10">
        <f t="shared" si="9"/>
        <v>19793</v>
      </c>
    </row>
    <row r="36" spans="1:12" s="1" customFormat="1" ht="48">
      <c r="A36" s="31" t="s">
        <v>18</v>
      </c>
      <c r="B36" s="34" t="s">
        <v>80</v>
      </c>
      <c r="C36" s="29">
        <f>C37+C42</f>
        <v>15386.1</v>
      </c>
      <c r="D36" s="30">
        <f>D37++D42</f>
        <v>10164.4</v>
      </c>
      <c r="E36" s="30">
        <f>E37++E42</f>
        <v>9390.9</v>
      </c>
      <c r="F36" s="30">
        <f aca="true" t="shared" si="10" ref="F36:F45">D36/E36%</f>
        <v>108.2366972281677</v>
      </c>
      <c r="G36" s="30">
        <f t="shared" si="1"/>
        <v>99.24347300485505</v>
      </c>
      <c r="H36" s="30">
        <f>H37+H42</f>
        <v>15269.7</v>
      </c>
      <c r="I36" s="30">
        <f t="shared" si="2"/>
        <v>99.24347300485505</v>
      </c>
      <c r="J36" s="10">
        <f>J37+J42</f>
        <v>17056.48692</v>
      </c>
      <c r="K36" s="10">
        <f>K37+K42</f>
        <v>18250.5</v>
      </c>
      <c r="L36" s="10">
        <f>L37+L42</f>
        <v>19793</v>
      </c>
    </row>
    <row r="37" spans="1:12" s="1" customFormat="1" ht="48">
      <c r="A37" s="31" t="s">
        <v>19</v>
      </c>
      <c r="B37" s="34" t="s">
        <v>81</v>
      </c>
      <c r="C37" s="29">
        <f>C38</f>
        <v>2542</v>
      </c>
      <c r="D37" s="30">
        <f>D38</f>
        <v>1670.3</v>
      </c>
      <c r="E37" s="30">
        <f>E38</f>
        <v>1600.4</v>
      </c>
      <c r="F37" s="30">
        <f t="shared" si="10"/>
        <v>104.36765808547862</v>
      </c>
      <c r="G37" s="30">
        <f t="shared" si="1"/>
        <v>99.2407553107789</v>
      </c>
      <c r="H37" s="30">
        <f>H38</f>
        <v>2522.7</v>
      </c>
      <c r="I37" s="30">
        <f t="shared" si="2"/>
        <v>99.2407553107789</v>
      </c>
      <c r="J37" s="10">
        <f>J38</f>
        <v>2723.23776</v>
      </c>
      <c r="K37" s="10">
        <f>K38</f>
        <v>2914</v>
      </c>
      <c r="L37" s="10">
        <f>L38</f>
        <v>3203.5</v>
      </c>
    </row>
    <row r="38" spans="1:12" s="1" customFormat="1" ht="96">
      <c r="A38" s="31" t="s">
        <v>45</v>
      </c>
      <c r="B38" s="34" t="s">
        <v>82</v>
      </c>
      <c r="C38" s="29">
        <f>C39+C41</f>
        <v>2542</v>
      </c>
      <c r="D38" s="30">
        <f>D39+D41</f>
        <v>1670.3</v>
      </c>
      <c r="E38" s="30">
        <f>E39+E41</f>
        <v>1600.4</v>
      </c>
      <c r="F38" s="30">
        <f t="shared" si="10"/>
        <v>104.36765808547862</v>
      </c>
      <c r="G38" s="30">
        <f t="shared" si="1"/>
        <v>99.2407553107789</v>
      </c>
      <c r="H38" s="30">
        <f>H39+H41</f>
        <v>2522.7</v>
      </c>
      <c r="I38" s="30">
        <f t="shared" si="2"/>
        <v>99.2407553107789</v>
      </c>
      <c r="J38" s="10">
        <f>J39+J41</f>
        <v>2723.23776</v>
      </c>
      <c r="K38" s="10">
        <f>K39+K41</f>
        <v>2914</v>
      </c>
      <c r="L38" s="10">
        <f>L39+L41</f>
        <v>3203.5</v>
      </c>
    </row>
    <row r="39" spans="1:12" s="1" customFormat="1" ht="120">
      <c r="A39" s="31" t="s">
        <v>20</v>
      </c>
      <c r="B39" s="34" t="s">
        <v>83</v>
      </c>
      <c r="C39" s="29">
        <v>2535.5</v>
      </c>
      <c r="D39" s="30">
        <v>1670.3</v>
      </c>
      <c r="E39" s="30">
        <v>1600.4</v>
      </c>
      <c r="F39" s="30">
        <f t="shared" si="10"/>
        <v>104.36765808547862</v>
      </c>
      <c r="G39" s="30">
        <f t="shared" si="1"/>
        <v>99.49516860579766</v>
      </c>
      <c r="H39" s="30">
        <f>'[1]2016г.'!$S$56/1000</f>
        <v>2522.7</v>
      </c>
      <c r="I39" s="30">
        <f t="shared" si="2"/>
        <v>99.49516860579766</v>
      </c>
      <c r="J39" s="10">
        <v>2716.73776</v>
      </c>
      <c r="K39" s="10">
        <v>2907</v>
      </c>
      <c r="L39" s="10">
        <v>3196</v>
      </c>
    </row>
    <row r="40" spans="1:12" s="1" customFormat="1" ht="63.75" customHeight="1" hidden="1">
      <c r="A40" s="31" t="s">
        <v>21</v>
      </c>
      <c r="B40" s="34" t="s">
        <v>32</v>
      </c>
      <c r="C40" s="29"/>
      <c r="D40" s="30"/>
      <c r="E40" s="30"/>
      <c r="F40" s="30" t="e">
        <f t="shared" si="10"/>
        <v>#DIV/0!</v>
      </c>
      <c r="G40" s="30" t="e">
        <f t="shared" si="1"/>
        <v>#DIV/0!</v>
      </c>
      <c r="H40" s="30"/>
      <c r="I40" s="30" t="e">
        <f t="shared" si="2"/>
        <v>#DIV/0!</v>
      </c>
      <c r="J40" s="10"/>
      <c r="K40" s="10"/>
      <c r="L40" s="10"/>
    </row>
    <row r="41" spans="1:12" s="1" customFormat="1" ht="180">
      <c r="A41" s="31" t="s">
        <v>37</v>
      </c>
      <c r="B41" s="34" t="s">
        <v>84</v>
      </c>
      <c r="C41" s="29">
        <v>6.5</v>
      </c>
      <c r="D41" s="30">
        <v>0</v>
      </c>
      <c r="E41" s="30"/>
      <c r="F41" s="30"/>
      <c r="G41" s="30">
        <f t="shared" si="1"/>
        <v>0</v>
      </c>
      <c r="H41" s="30">
        <f>'[1]2016г.'!$S$58/1000</f>
        <v>0</v>
      </c>
      <c r="I41" s="30">
        <f t="shared" si="2"/>
        <v>0</v>
      </c>
      <c r="J41" s="10">
        <v>6.5</v>
      </c>
      <c r="K41" s="10">
        <v>7</v>
      </c>
      <c r="L41" s="10">
        <v>7.5</v>
      </c>
    </row>
    <row r="42" spans="1:12" s="1" customFormat="1" ht="84">
      <c r="A42" s="31" t="s">
        <v>22</v>
      </c>
      <c r="B42" s="34" t="s">
        <v>85</v>
      </c>
      <c r="C42" s="29">
        <f>C43</f>
        <v>12844.1</v>
      </c>
      <c r="D42" s="30">
        <f>D43</f>
        <v>8494.1</v>
      </c>
      <c r="E42" s="30">
        <f>E43</f>
        <v>7790.5</v>
      </c>
      <c r="F42" s="30">
        <f t="shared" si="10"/>
        <v>109.0315127398755</v>
      </c>
      <c r="G42" s="30">
        <f t="shared" si="1"/>
        <v>99.24401086880357</v>
      </c>
      <c r="H42" s="30">
        <f>H43</f>
        <v>12747</v>
      </c>
      <c r="I42" s="30">
        <f t="shared" si="2"/>
        <v>99.24401086880357</v>
      </c>
      <c r="J42" s="10">
        <f>J43</f>
        <v>14333.24916</v>
      </c>
      <c r="K42" s="10">
        <f>K43</f>
        <v>15336.5</v>
      </c>
      <c r="L42" s="10">
        <f>L43</f>
        <v>16589.5</v>
      </c>
    </row>
    <row r="43" spans="1:12" s="1" customFormat="1" ht="120">
      <c r="A43" s="31" t="s">
        <v>54</v>
      </c>
      <c r="B43" s="34" t="s">
        <v>86</v>
      </c>
      <c r="C43" s="29">
        <f>C44+C45</f>
        <v>12844.1</v>
      </c>
      <c r="D43" s="30">
        <f>D44+D45</f>
        <v>8494.1</v>
      </c>
      <c r="E43" s="30">
        <f>E44+E45</f>
        <v>7790.5</v>
      </c>
      <c r="F43" s="30">
        <f t="shared" si="10"/>
        <v>109.0315127398755</v>
      </c>
      <c r="G43" s="30">
        <f t="shared" si="1"/>
        <v>99.24401086880357</v>
      </c>
      <c r="H43" s="30">
        <f>H44+H45</f>
        <v>12747</v>
      </c>
      <c r="I43" s="30">
        <f t="shared" si="2"/>
        <v>99.24401086880357</v>
      </c>
      <c r="J43" s="10">
        <f>J44+J45</f>
        <v>14333.24916</v>
      </c>
      <c r="K43" s="10">
        <f>K44+K45</f>
        <v>15336.5</v>
      </c>
      <c r="L43" s="10">
        <f>L44+L45</f>
        <v>16589.5</v>
      </c>
    </row>
    <row r="44" spans="1:12" s="1" customFormat="1" ht="72">
      <c r="A44" s="35" t="s">
        <v>55</v>
      </c>
      <c r="B44" s="28" t="s">
        <v>87</v>
      </c>
      <c r="C44" s="36">
        <v>8098.6</v>
      </c>
      <c r="D44" s="36">
        <v>5680.2</v>
      </c>
      <c r="E44" s="36">
        <v>4940.9</v>
      </c>
      <c r="F44" s="30">
        <f t="shared" si="10"/>
        <v>114.96286101722359</v>
      </c>
      <c r="G44" s="30">
        <f t="shared" si="1"/>
        <v>99.51843528511101</v>
      </c>
      <c r="H44" s="36">
        <f>'[1]2016г.'!$S$62/1000</f>
        <v>8059.6</v>
      </c>
      <c r="I44" s="30">
        <f t="shared" si="2"/>
        <v>99.51843528511101</v>
      </c>
      <c r="J44" s="10">
        <v>8908.416</v>
      </c>
      <c r="K44" s="10">
        <v>9531.7</v>
      </c>
      <c r="L44" s="10">
        <v>10189.1</v>
      </c>
    </row>
    <row r="45" spans="1:12" s="1" customFormat="1" ht="84">
      <c r="A45" s="35" t="s">
        <v>56</v>
      </c>
      <c r="B45" s="28" t="s">
        <v>88</v>
      </c>
      <c r="C45" s="36">
        <v>4745.5</v>
      </c>
      <c r="D45" s="36">
        <v>2813.9</v>
      </c>
      <c r="E45" s="36">
        <v>2849.6</v>
      </c>
      <c r="F45" s="30">
        <f t="shared" si="10"/>
        <v>98.74719258843348</v>
      </c>
      <c r="G45" s="30">
        <f t="shared" si="1"/>
        <v>98.77568222526604</v>
      </c>
      <c r="H45" s="36">
        <f>'[1]2016г.'!$S$63/1000</f>
        <v>4687.4</v>
      </c>
      <c r="I45" s="30">
        <f t="shared" si="2"/>
        <v>98.77568222526604</v>
      </c>
      <c r="J45" s="10">
        <v>5424.83316</v>
      </c>
      <c r="K45" s="10">
        <v>5804.8</v>
      </c>
      <c r="L45" s="10">
        <v>6400.4</v>
      </c>
    </row>
    <row r="46" spans="1:12" s="1" customFormat="1" ht="12.75">
      <c r="A46" s="7"/>
      <c r="B46" s="7"/>
      <c r="C46" s="11"/>
      <c r="D46" s="11"/>
      <c r="E46" s="11"/>
      <c r="F46" s="11"/>
      <c r="G46" s="11"/>
      <c r="H46" s="11"/>
      <c r="I46" s="7"/>
      <c r="J46" s="8"/>
      <c r="K46" s="6"/>
      <c r="L46" s="6"/>
    </row>
    <row r="47" spans="1:12" s="1" customFormat="1" ht="12.75">
      <c r="A47" s="7"/>
      <c r="B47" s="7"/>
      <c r="C47" s="11"/>
      <c r="D47" s="11"/>
      <c r="E47" s="11"/>
      <c r="F47" s="11"/>
      <c r="G47" s="11"/>
      <c r="H47" s="11"/>
      <c r="I47" s="7"/>
      <c r="J47" s="8"/>
      <c r="K47" s="6"/>
      <c r="L47" s="6"/>
    </row>
    <row r="48" spans="1:12" s="1" customFormat="1" ht="12.75">
      <c r="A48" s="7"/>
      <c r="B48" s="7"/>
      <c r="C48" s="11"/>
      <c r="D48" s="11"/>
      <c r="E48" s="11"/>
      <c r="F48" s="11"/>
      <c r="G48" s="11"/>
      <c r="H48" s="11"/>
      <c r="I48" s="7"/>
      <c r="J48" s="8"/>
      <c r="K48" s="6"/>
      <c r="L48" s="6"/>
    </row>
  </sheetData>
  <sheetProtection/>
  <mergeCells count="1">
    <mergeCell ref="A4:I4"/>
  </mergeCells>
  <printOptions gridLines="1"/>
  <pageMargins left="0.3937007874015748" right="0.15748031496062992" top="0.4330708661417323" bottom="0.2362204724409449" header="0.31496062992125984" footer="0.2362204724409449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Пользователь</cp:lastModifiedBy>
  <cp:lastPrinted>2017-10-25T07:39:14Z</cp:lastPrinted>
  <dcterms:created xsi:type="dcterms:W3CDTF">2008-10-22T11:06:35Z</dcterms:created>
  <dcterms:modified xsi:type="dcterms:W3CDTF">2017-10-25T07:39:19Z</dcterms:modified>
  <cp:category/>
  <cp:version/>
  <cp:contentType/>
  <cp:contentStatus/>
</cp:coreProperties>
</file>